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Dane źródłowe" sheetId="3" state="visible" r:id="rId3"/>
    <sheet xmlns:r="http://schemas.openxmlformats.org/officeDocument/2006/relationships" name="Working Capital + CFS" sheetId="4" state="visible" r:id="rId4"/>
    <sheet xmlns:r="http://schemas.openxmlformats.org/officeDocument/2006/relationships" name="Wskaźniki" sheetId="5" state="visible" r:id="rId5"/>
    <sheet xmlns:r="http://schemas.openxmlformats.org/officeDocument/2006/relationships" name="Trend Analysis" sheetId="6" state="visible" r:id="rId6"/>
    <sheet xmlns:r="http://schemas.openxmlformats.org/officeDocument/2006/relationships" name="Vertical Analysis" sheetId="7" state="visible" r:id="rId7"/>
    <sheet xmlns:r="http://schemas.openxmlformats.org/officeDocument/2006/relationships" name="CFO vs CFI vs CFF" sheetId="8" state="visible" r:id="rId8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#,##0;\(#,##0\);\-"/>
    <numFmt numFmtId="165" formatCode="0.00\x"/>
    <numFmt numFmtId="166" formatCode="0.0%;\(0.0%\);\-"/>
    <numFmt numFmtId="167" formatCode="#,##0&quot; dni&quot;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6"/>
    </font>
    <font>
      <name val="Arial"/>
      <charset val="1"/>
      <family val="0"/>
      <i val="1"/>
      <color rgb="FF595959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color rgb="FF006400"/>
      <sz val="11"/>
    </font>
    <font>
      <name val="Arial"/>
      <charset val="1"/>
      <family val="0"/>
      <b val="1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sz val="11"/>
    </font>
    <font>
      <name val="Arial"/>
      <charset val="1"/>
      <family val="0"/>
      <i val="1"/>
      <color rgb="FF999999"/>
      <sz val="11"/>
    </font>
    <font>
      <name val="Arial"/>
      <charset val="1"/>
      <family val="0"/>
      <b val="1"/>
      <color rgb="FFC00000"/>
      <sz val="11"/>
    </font>
    <font>
      <name val="Arial"/>
      <charset val="1"/>
      <family val="0"/>
      <b val="1"/>
      <color rgb="FFFFFFFF"/>
      <sz val="12"/>
    </font>
    <font>
      <name val="Calibri"/>
      <b val="1"/>
      <color rgb="00FFFFFF"/>
      <sz val="18"/>
    </font>
    <font>
      <name val="Calibri"/>
      <color rgb="00595959"/>
      <sz val="9"/>
    </font>
    <font>
      <name val="Calibri"/>
      <b val="1"/>
      <color rgb="00B3261E"/>
      <sz val="16"/>
    </font>
    <font>
      <name val="Calibri"/>
      <i val="1"/>
      <color rgb="00595959"/>
      <sz val="8"/>
    </font>
    <font>
      <name val="Calibri"/>
      <b val="1"/>
      <color rgb="00B8860B"/>
      <sz val="16"/>
    </font>
    <font>
      <name val="Calibri"/>
      <b val="1"/>
      <color rgb="000B1F3A"/>
      <sz val="16"/>
    </font>
    <font>
      <name val="Calibri"/>
      <b val="1"/>
      <color rgb="00FFFFFF"/>
      <sz val="11"/>
    </font>
  </fonts>
  <fills count="9">
    <fill>
      <patternFill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1F3864"/>
        <bgColor rgb="FF333333"/>
      </patternFill>
    </fill>
    <fill>
      <patternFill patternType="solid">
        <fgColor rgb="FF8FAADC"/>
        <bgColor rgb="FF999999"/>
      </patternFill>
    </fill>
    <fill>
      <patternFill patternType="solid">
        <fgColor rgb="FFF2F2F2"/>
        <bgColor rgb="FFFFFFFF"/>
      </patternFill>
    </fill>
    <fill>
      <patternFill patternType="solid">
        <fgColor rgb="FFF8CBAD"/>
        <bgColor rgb="FFFFF2CC"/>
      </patternFill>
    </fill>
    <fill>
      <patternFill patternType="solid">
        <fgColor rgb="000B1F3A"/>
      </patternFill>
    </fill>
    <fill>
      <patternFill patternType="solid">
        <fgColor rgb="00F0F0EC"/>
      </patternFill>
    </fill>
  </fills>
  <borders count="9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</border>
    <border>
      <left style="thin">
        <color rgb="00AAAAAA"/>
      </left>
      <right style="thin">
        <color rgb="00AAAAAA"/>
      </right>
    </border>
    <border>
      <left style="thin">
        <color rgb="00AAAAAA"/>
      </left>
      <right style="thin">
        <color rgb="00AAAAAA"/>
      </right>
      <bottom style="thin">
        <color rgb="00AAAAAA"/>
      </bottom>
    </border>
    <border>
      <left/>
      <right style="thin">
        <color rgb="00AAAAAA"/>
      </right>
      <top/>
      <bottom/>
      <diagonal/>
    </border>
    <border>
      <left/>
      <right/>
      <top/>
      <bottom style="thin">
        <color rgb="00AAAAAA"/>
      </bottom>
      <diagonal/>
    </border>
    <border>
      <left/>
      <right style="thin">
        <color rgb="00AAAAAA"/>
      </right>
      <top/>
      <bottom style="thin">
        <color rgb="00AAAAAA"/>
      </bottom>
      <diagonal/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/>
    </xf>
    <xf numFmtId="0" fontId="11" fillId="3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/>
    </xf>
    <xf numFmtId="164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left" vertical="center"/>
    </xf>
    <xf numFmtId="164" fontId="8" fillId="2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left" vertical="center"/>
    </xf>
    <xf numFmtId="164" fontId="8" fillId="5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/>
    </xf>
    <xf numFmtId="164" fontId="6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/>
    </xf>
    <xf numFmtId="165" fontId="8" fillId="0" borderId="0" applyAlignment="1" pivotButton="0" quotePrefix="0" xfId="0">
      <alignment horizontal="center" vertical="center"/>
    </xf>
    <xf numFmtId="166" fontId="8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general" vertical="bottom"/>
    </xf>
    <xf numFmtId="164" fontId="9" fillId="2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1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164" fontId="8" fillId="5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center" vertical="center"/>
    </xf>
    <xf numFmtId="164" fontId="7" fillId="0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164" fontId="8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164" fontId="8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top" wrapText="1"/>
    </xf>
    <xf numFmtId="0" fontId="15" fillId="3" borderId="0" applyAlignment="1" pivotButton="0" quotePrefix="0" xfId="0">
      <alignment horizontal="general" vertical="bottom"/>
    </xf>
    <xf numFmtId="0" fontId="14" fillId="6" borderId="0" applyAlignment="1" pivotButton="0" quotePrefix="0" xfId="0">
      <alignment horizontal="left" vertical="top" wrapText="1"/>
    </xf>
    <xf numFmtId="0" fontId="0" fillId="0" borderId="0" pivotButton="0" quotePrefix="0" xfId="0"/>
    <xf numFmtId="0" fontId="16" fillId="7" borderId="0" applyAlignment="1" pivotButton="0" quotePrefix="0" xfId="0">
      <alignment horizontal="left" vertical="center"/>
    </xf>
    <xf numFmtId="0" fontId="17" fillId="8" borderId="1" applyAlignment="1" pivotButton="0" quotePrefix="0" xfId="0">
      <alignment horizontal="center" vertical="center"/>
    </xf>
    <xf numFmtId="0" fontId="18" fillId="8" borderId="2" applyAlignment="1" pivotButton="0" quotePrefix="0" xfId="0">
      <alignment horizontal="center" vertical="center"/>
    </xf>
    <xf numFmtId="0" fontId="20" fillId="8" borderId="2" applyAlignment="1" pivotButton="0" quotePrefix="0" xfId="0">
      <alignment horizontal="center" vertical="center"/>
    </xf>
    <xf numFmtId="0" fontId="21" fillId="8" borderId="2" applyAlignment="1" pivotButton="0" quotePrefix="0" xfId="0">
      <alignment horizontal="center" vertical="center"/>
    </xf>
    <xf numFmtId="0" fontId="19" fillId="8" borderId="3" applyAlignment="1" pivotButton="0" quotePrefix="0" xfId="0">
      <alignment horizontal="center" vertical="center"/>
    </xf>
    <xf numFmtId="0" fontId="0" fillId="7" borderId="0" pivotButton="0" quotePrefix="0" xfId="0"/>
    <xf numFmtId="0" fontId="22" fillId="7" borderId="0" applyAlignment="1" pivotButton="0" quotePrefix="0" xfId="0">
      <alignment horizontal="left" vertical="center" indent="1"/>
    </xf>
    <xf numFmtId="0" fontId="19" fillId="8" borderId="0" applyAlignment="1" pivotButton="0" quotePrefix="0" xfId="0">
      <alignment horizontal="left" vertical="center" indent="1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/>
    </xf>
    <xf numFmtId="0" fontId="11" fillId="3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/>
    </xf>
    <xf numFmtId="164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left" vertical="center"/>
    </xf>
    <xf numFmtId="164" fontId="8" fillId="2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left" vertical="center"/>
    </xf>
    <xf numFmtId="164" fontId="8" fillId="5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/>
    </xf>
    <xf numFmtId="164" fontId="6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/>
    </xf>
    <xf numFmtId="165" fontId="8" fillId="0" borderId="0" applyAlignment="1" pivotButton="0" quotePrefix="0" xfId="0">
      <alignment horizontal="center" vertical="center"/>
    </xf>
    <xf numFmtId="166" fontId="8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general" vertical="bottom"/>
    </xf>
    <xf numFmtId="164" fontId="9" fillId="2" borderId="0" applyAlignment="1" pivotButton="0" quotePrefix="0" xfId="0">
      <alignment horizontal="center" vertical="center"/>
    </xf>
    <xf numFmtId="164" fontId="8" fillId="5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center" vertical="center"/>
    </xf>
    <xf numFmtId="164" fontId="7" fillId="0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164" fontId="8" fillId="2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16" fillId="7" borderId="0" applyAlignment="1" pivotButton="0" quotePrefix="0" xfId="0">
      <alignment horizontal="left" vertical="center"/>
    </xf>
    <xf numFmtId="0" fontId="17" fillId="8" borderId="1" applyAlignment="1" pivotButton="0" quotePrefix="0" xfId="0">
      <alignment horizontal="center" vertical="center"/>
    </xf>
    <xf numFmtId="0" fontId="18" fillId="8" borderId="2" applyAlignment="1" pivotButton="0" quotePrefix="0" xfId="0">
      <alignment horizontal="center" vertical="center"/>
    </xf>
    <xf numFmtId="0" fontId="20" fillId="8" borderId="2" applyAlignment="1" pivotButton="0" quotePrefix="0" xfId="0">
      <alignment horizontal="center" vertical="center"/>
    </xf>
    <xf numFmtId="0" fontId="21" fillId="8" borderId="2" applyAlignment="1" pivotButton="0" quotePrefix="0" xfId="0">
      <alignment horizontal="center" vertical="center"/>
    </xf>
    <xf numFmtId="0" fontId="19" fillId="8" borderId="3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/Relationships>
</file>

<file path=xl/drawings/drawing1.xml><?xml version="1.0" encoding="utf-8"?>
<wsDr xmlns="http://schemas.openxmlformats.org/drawingml/2006/spreadsheetDrawing">
  <oneCellAnchor>
    <from>
      <col>1</col>
      <colOff>0</colOff>
      <row>11</row>
      <rowOff>0</rowOff>
    </from>
    <ext cx="4857750" cy="2571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11</row>
      <rowOff>0</rowOff>
    </from>
    <ext cx="4857750" cy="25717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33</row>
      <rowOff>0</rowOff>
    </from>
    <ext cx="4857750" cy="257175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33</row>
      <rowOff>0</rowOff>
    </from>
    <ext cx="4857750" cy="257175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55</row>
      <rowOff>0</rowOff>
    </from>
    <ext cx="4857750" cy="257175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55</row>
      <rowOff>0</rowOff>
    </from>
    <ext cx="4857750" cy="257175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77</row>
      <rowOff>0</rowOff>
    </from>
    <ext cx="4857750" cy="257175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77</row>
      <rowOff>0</rowOff>
    </from>
    <ext cx="4857750" cy="257175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C5A572"/>
    <outlinePr summaryBelow="1" summaryRight="1"/>
    <pageSetUpPr/>
  </sheetPr>
  <dimension ref="B2:Y98"/>
  <sheetViews>
    <sheetView showGridLines="0" workbookViewId="0">
      <selection activeCell="A1" sqref="A1"/>
    </sheetView>
  </sheetViews>
  <sheetFormatPr baseColWidth="8" defaultRowHeight="15"/>
  <cols>
    <col width="1.5" customWidth="1" style="49" min="1" max="1"/>
    <col width="9.199999999999999" customWidth="1" style="49" min="2" max="2"/>
    <col width="9.199999999999999" customWidth="1" style="49" min="3" max="3"/>
    <col width="9.199999999999999" customWidth="1" style="49" min="4" max="4"/>
    <col width="9.199999999999999" customWidth="1" style="49" min="5" max="5"/>
    <col width="9.199999999999999" customWidth="1" style="49" min="6" max="6"/>
    <col width="9.199999999999999" customWidth="1" style="49" min="7" max="7"/>
    <col width="9.199999999999999" customWidth="1" style="49" min="8" max="8"/>
    <col width="9.199999999999999" customWidth="1" style="49" min="9" max="9"/>
    <col width="9.199999999999999" customWidth="1" style="49" min="10" max="10"/>
    <col width="9.199999999999999" customWidth="1" style="49" min="11" max="11"/>
    <col width="9.199999999999999" customWidth="1" style="49" min="12" max="12"/>
    <col width="9.199999999999999" customWidth="1" style="49" min="13" max="13"/>
    <col width="9.199999999999999" customWidth="1" style="49" min="14" max="14"/>
    <col width="9.199999999999999" customWidth="1" style="49" min="15" max="15"/>
    <col width="9.199999999999999" customWidth="1" style="49" min="16" max="16"/>
    <col width="9.199999999999999" customWidth="1" style="49" min="17" max="17"/>
    <col width="9.199999999999999" customWidth="1" style="49" min="18" max="18"/>
    <col width="9.199999999999999" customWidth="1" style="49" min="19" max="19"/>
    <col width="9.199999999999999" customWidth="1" style="49" min="20" max="20"/>
    <col width="9.199999999999999" customWidth="1" style="49" min="21" max="21"/>
    <col width="9.199999999999999" customWidth="1" style="49" min="22" max="22"/>
    <col width="9.199999999999999" customWidth="1" style="49" min="23" max="23"/>
    <col width="9.199999999999999" customWidth="1" style="49" min="24" max="24"/>
    <col width="9.199999999999999" customWidth="1" style="49" min="25" max="25"/>
    <col width="1.5" customWidth="1" style="49" min="26" max="26"/>
  </cols>
  <sheetData>
    <row r="1" ht="6" customHeight="1" s="49"/>
    <row r="2" ht="20" customHeight="1" s="49">
      <c r="B2" s="97" t="inlineStr">
        <is>
          <t>KGL S.A. — CFO Dashboard  |  FY2022–9M2025</t>
        </is>
      </c>
    </row>
    <row r="3" ht="20" customHeight="1" s="49"/>
    <row r="4" ht="8" customHeight="1" s="49"/>
    <row r="5" ht="15" customHeight="1" s="49">
      <c r="B5" s="98" t="inlineStr">
        <is>
          <t>CFS 9M 2025</t>
        </is>
      </c>
      <c r="F5" s="98" t="inlineStr">
        <is>
          <t>CCC 9M 2025</t>
        </is>
      </c>
      <c r="J5" s="98" t="inlineStr">
        <is>
          <t>Current Ratio</t>
        </is>
      </c>
      <c r="N5" s="98" t="inlineStr">
        <is>
          <t>Przychody 2024</t>
        </is>
      </c>
      <c r="R5" s="98" t="inlineStr">
        <is>
          <t>Wynik sprzed.</t>
        </is>
      </c>
      <c r="V5" s="98" t="inlineStr">
        <is>
          <t>D/E Ratio</t>
        </is>
      </c>
    </row>
    <row r="6" ht="22" customHeight="1" s="49">
      <c r="B6" s="99" t="inlineStr">
        <is>
          <t>−28,7 mln</t>
        </is>
      </c>
      <c r="F6" s="99" t="inlineStr">
        <is>
          <t>67 dni</t>
        </is>
      </c>
      <c r="J6" s="100" t="inlineStr">
        <is>
          <t>0,86×</t>
        </is>
      </c>
      <c r="N6" s="100" t="inlineStr">
        <is>
          <t>412,8 mln</t>
        </is>
      </c>
      <c r="R6" s="99" t="inlineStr">
        <is>
          <t>11,7 mln</t>
        </is>
      </c>
      <c r="V6" s="101" t="inlineStr">
        <is>
          <t>2,93×</t>
        </is>
      </c>
    </row>
    <row r="7" ht="13" customHeight="1" s="49">
      <c r="B7" s="102" t="inlineStr">
        <is>
          <t>vs +57,2 mln w 2023</t>
        </is>
      </c>
      <c r="F7" s="102" t="inlineStr">
        <is>
          <t>↑ z 29 dni w 2022</t>
        </is>
      </c>
      <c r="J7" s="102" t="inlineStr">
        <is>
          <t>Próg: 1,0× (stale &lt;)</t>
        </is>
      </c>
      <c r="N7" s="102" t="inlineStr">
        <is>
          <t>−8,5% vs 2023</t>
        </is>
      </c>
      <c r="R7" s="102" t="inlineStr">
        <is>
          <t>↓ z 36,8 mln w 2023</t>
        </is>
      </c>
      <c r="V7" s="102" t="inlineStr">
        <is>
          <t>Dźwignia finansowa</t>
        </is>
      </c>
    </row>
    <row r="8" ht="8" customHeight="1" s="49"/>
    <row r="10" ht="7" customHeight="1" s="49">
      <c r="B10" s="56" t="n"/>
    </row>
    <row r="11" ht="18" customHeight="1" s="49">
      <c r="B11" s="57" t="inlineStr">
        <is>
          <t>📈 Wynik operacyjny i gotówkowy</t>
        </is>
      </c>
    </row>
    <row r="12" ht="14.5" customHeight="1" s="49"/>
    <row r="13" ht="14.5" customHeight="1" s="49"/>
    <row r="14" ht="14.5" customHeight="1" s="49"/>
    <row r="15" ht="14.5" customHeight="1" s="49"/>
    <row r="16" ht="14.5" customHeight="1" s="49"/>
    <row r="17" ht="14.5" customHeight="1" s="49"/>
    <row r="18" ht="14.5" customHeight="1" s="49"/>
    <row r="19" ht="14.5" customHeight="1" s="49"/>
    <row r="20" ht="14.5" customHeight="1" s="49"/>
    <row r="21" ht="14.5" customHeight="1" s="49"/>
    <row r="22" ht="14.5" customHeight="1" s="49"/>
    <row r="23" ht="14.5" customHeight="1" s="49"/>
    <row r="24" ht="14.5" customHeight="1" s="49"/>
    <row r="25" ht="14.5" customHeight="1" s="49"/>
    <row r="26" ht="14.5" customHeight="1" s="49"/>
    <row r="27" ht="14.5" customHeight="1" s="49"/>
    <row r="28" ht="14.5" customHeight="1" s="49"/>
    <row r="29" ht="14.5" customHeight="1" s="49"/>
    <row r="30" ht="14.5" customHeight="1" s="49"/>
    <row r="32" ht="7" customHeight="1" s="49">
      <c r="B32" s="56" t="n"/>
    </row>
    <row r="33" ht="18" customHeight="1" s="49">
      <c r="B33" s="57" t="inlineStr">
        <is>
          <t>💰 Marżowość</t>
        </is>
      </c>
    </row>
    <row r="34" ht="14.5" customHeight="1" s="49"/>
    <row r="35" ht="14.5" customHeight="1" s="49"/>
    <row r="36" ht="14.5" customHeight="1" s="49"/>
    <row r="37" ht="14.5" customHeight="1" s="49"/>
    <row r="38" ht="14.5" customHeight="1" s="49"/>
    <row r="39" ht="14.5" customHeight="1" s="49"/>
    <row r="40" ht="14.5" customHeight="1" s="49"/>
    <row r="41" ht="14.5" customHeight="1" s="49"/>
    <row r="42" ht="14.5" customHeight="1" s="49"/>
    <row r="43" ht="14.5" customHeight="1" s="49"/>
    <row r="44" ht="14.5" customHeight="1" s="49"/>
    <row r="45" ht="14.5" customHeight="1" s="49"/>
    <row r="46" ht="14.5" customHeight="1" s="49"/>
    <row r="47" ht="14.5" customHeight="1" s="49"/>
    <row r="48" ht="14.5" customHeight="1" s="49"/>
    <row r="49" ht="14.5" customHeight="1" s="49"/>
    <row r="50" ht="14.5" customHeight="1" s="49"/>
    <row r="51" ht="14.5" customHeight="1" s="49"/>
    <row r="52" ht="14.5" customHeight="1" s="49"/>
    <row r="54" ht="7" customHeight="1" s="49">
      <c r="B54" s="56" t="n"/>
    </row>
    <row r="55" ht="18" customHeight="1" s="49">
      <c r="B55" s="57" t="inlineStr">
        <is>
          <t>⏱ Cykl gotówkowy (CCC)</t>
        </is>
      </c>
    </row>
    <row r="56" ht="14.5" customHeight="1" s="49"/>
    <row r="57" ht="14.5" customHeight="1" s="49"/>
    <row r="58" ht="14.5" customHeight="1" s="49"/>
    <row r="59" ht="14.5" customHeight="1" s="49"/>
    <row r="60" ht="14.5" customHeight="1" s="49"/>
    <row r="61" ht="14.5" customHeight="1" s="49"/>
    <row r="62" ht="14.5" customHeight="1" s="49"/>
    <row r="63" ht="14.5" customHeight="1" s="49"/>
    <row r="64" ht="14.5" customHeight="1" s="49"/>
    <row r="65" ht="14.5" customHeight="1" s="49"/>
    <row r="66" ht="14.5" customHeight="1" s="49"/>
    <row r="67" ht="14.5" customHeight="1" s="49"/>
    <row r="68" ht="14.5" customHeight="1" s="49"/>
    <row r="69" ht="14.5" customHeight="1" s="49"/>
    <row r="70" ht="14.5" customHeight="1" s="49"/>
    <row r="71" ht="14.5" customHeight="1" s="49"/>
    <row r="72" ht="14.5" customHeight="1" s="49"/>
    <row r="73" ht="14.5" customHeight="1" s="49"/>
    <row r="74" ht="14.5" customHeight="1" s="49"/>
    <row r="76" ht="7" customHeight="1" s="49">
      <c r="B76" s="56" t="n"/>
    </row>
    <row r="77" ht="18" customHeight="1" s="49">
      <c r="B77" s="57" t="inlineStr">
        <is>
          <t>🏦 Kapitał obrotowy i płynność</t>
        </is>
      </c>
    </row>
    <row r="78" ht="14.5" customHeight="1" s="49"/>
    <row r="79" ht="14.5" customHeight="1" s="49"/>
    <row r="80" ht="14.5" customHeight="1" s="49"/>
    <row r="81" ht="14.5" customHeight="1" s="49"/>
    <row r="82" ht="14.5" customHeight="1" s="49"/>
    <row r="83" ht="14.5" customHeight="1" s="49"/>
    <row r="84" ht="14.5" customHeight="1" s="49"/>
    <row r="85" ht="14.5" customHeight="1" s="49"/>
    <row r="86" ht="14.5" customHeight="1" s="49"/>
    <row r="87" ht="14.5" customHeight="1" s="49"/>
    <row r="88" ht="14.5" customHeight="1" s="49"/>
    <row r="89" ht="14.5" customHeight="1" s="49"/>
    <row r="90" ht="14.5" customHeight="1" s="49"/>
    <row r="91" ht="14.5" customHeight="1" s="49"/>
    <row r="92" ht="14.5" customHeight="1" s="49"/>
    <row r="93" ht="14.5" customHeight="1" s="49"/>
    <row r="94" ht="14.5" customHeight="1" s="49"/>
    <row r="95" ht="14.5" customHeight="1" s="49"/>
    <row r="96" ht="14.5" customHeight="1" s="49"/>
    <row r="98" ht="14" customHeight="1" s="49">
      <c r="B98" s="58" t="inlineStr">
        <is>
          <t>Źródło: Sprawozdania finansowe KGL S.A. 2022–2024 + 9M 2025  |  CFS = Wynik na sprzedaży − ΔKON  |  Wszelkie obliczenia w arkuszu "Wskaźniki"</t>
        </is>
      </c>
    </row>
  </sheetData>
  <mergeCells count="28">
    <mergeCell ref="B77:Y77"/>
    <mergeCell ref="B6:E6"/>
    <mergeCell ref="B11:Y11"/>
    <mergeCell ref="B98:Y98"/>
    <mergeCell ref="V7:Y7"/>
    <mergeCell ref="B5:E5"/>
    <mergeCell ref="N6:Q6"/>
    <mergeCell ref="R5:U5"/>
    <mergeCell ref="B10:Y10"/>
    <mergeCell ref="B7:E7"/>
    <mergeCell ref="J5:M5"/>
    <mergeCell ref="N7:Q7"/>
    <mergeCell ref="V5:Y5"/>
    <mergeCell ref="F6:I6"/>
    <mergeCell ref="B55:Y55"/>
    <mergeCell ref="F7:I7"/>
    <mergeCell ref="B2:Y3"/>
    <mergeCell ref="B33:Y33"/>
    <mergeCell ref="R7:U7"/>
    <mergeCell ref="J6:M6"/>
    <mergeCell ref="B76:Y76"/>
    <mergeCell ref="R6:U6"/>
    <mergeCell ref="F5:I5"/>
    <mergeCell ref="B32:Y32"/>
    <mergeCell ref="N5:Q5"/>
    <mergeCell ref="B54:Y54"/>
    <mergeCell ref="V6:Y6"/>
    <mergeCell ref="J7:M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59" min="1" max="1"/>
    <col width="62" customWidth="1" style="59" min="2" max="2"/>
    <col width="15" customWidth="1" style="59" min="3" max="4"/>
  </cols>
  <sheetData>
    <row r="1" ht="19.5" customHeight="1" s="49">
      <c r="A1" s="60" t="inlineStr">
        <is>
          <t>KGL S.A. — Analiza finansowa cash-first (2022 → 9M 2025)</t>
        </is>
      </c>
    </row>
    <row r="3" ht="15" customHeight="1" s="49">
      <c r="A3" s="61" t="inlineStr">
        <is>
          <t>Autor podejścia analitycznego: Martin (CFO view) | Styl: cash-first, audit-trail</t>
        </is>
      </c>
    </row>
    <row r="5" ht="15" customHeight="1" s="49">
      <c r="A5" s="62" t="inlineStr">
        <is>
          <t>Legenda kolorów komórek</t>
        </is>
      </c>
    </row>
    <row r="6" ht="15" customHeight="1" s="49">
      <c r="A6" s="63" t="inlineStr">
        <is>
          <t>Niebieski tekst — dane wejściowe (hardcoded)</t>
        </is>
      </c>
    </row>
    <row r="7" ht="15" customHeight="1" s="49">
      <c r="A7" s="64" t="inlineStr">
        <is>
          <t>Czarny tekst — formuły i obliczenia</t>
        </is>
      </c>
    </row>
    <row r="8" ht="15" customHeight="1" s="49">
      <c r="A8" s="65" t="inlineStr">
        <is>
          <t>Zielony tekst — linki między arkuszami</t>
        </is>
      </c>
    </row>
    <row r="9" ht="15" customHeight="1" s="49">
      <c r="A9" s="66" t="inlineStr">
        <is>
          <t>Żółte tło — pozycje kluczowe (Wynik na sprzedaży, CFS, CCC)</t>
        </is>
      </c>
    </row>
    <row r="11" ht="15" customHeight="1" s="49">
      <c r="A11" s="62" t="inlineStr">
        <is>
          <t>Struktura skoroszytu</t>
        </is>
      </c>
    </row>
    <row r="12" ht="15" customHeight="1" s="49">
      <c r="A12" s="62" t="inlineStr">
        <is>
          <t>1. Dane źródłowe</t>
        </is>
      </c>
      <c r="B12" s="64" t="inlineStr">
        <is>
          <t>RZiS, Bilans, CFO + opening 2021 (tylko do ΔKON 2022)</t>
        </is>
      </c>
    </row>
    <row r="13" ht="15" customHeight="1" s="49">
      <c r="A13" s="62" t="inlineStr">
        <is>
          <t>2. Working Capital + CFS</t>
        </is>
      </c>
      <c r="B13" s="64" t="inlineStr">
        <is>
          <t>KON, ΔKON, Wynik na sprzedaży, CFS (most krok po kroku)</t>
        </is>
      </c>
    </row>
    <row r="14" ht="15" customHeight="1" s="49">
      <c r="A14" s="62" t="inlineStr">
        <is>
          <t>3. Wskaźniki</t>
        </is>
      </c>
      <c r="B14" s="64" t="inlineStr">
        <is>
          <t>Płynność, Zadłużenie, Rentowność, CCC, CCR</t>
        </is>
      </c>
    </row>
    <row r="15" ht="15" customHeight="1" s="49">
      <c r="A15" s="62" t="inlineStr">
        <is>
          <t>4. Trend Analysis</t>
        </is>
      </c>
      <c r="B15" s="64" t="inlineStr">
        <is>
          <t>Zmiana YoY pozycji RZiS</t>
        </is>
      </c>
    </row>
    <row r="16" ht="15" customHeight="1" s="49">
      <c r="A16" s="62" t="inlineStr">
        <is>
          <t>5. Vertical Analysis</t>
        </is>
      </c>
      <c r="B16" s="64" t="inlineStr">
        <is>
          <t>Struktura RZiS jako % przychodów</t>
        </is>
      </c>
    </row>
    <row r="17" ht="15" customHeight="1" s="49">
      <c r="A17" s="62" t="inlineStr">
        <is>
          <t>6. Dashboard</t>
        </is>
      </c>
      <c r="B17" s="64" t="inlineStr">
        <is>
          <t>Snapshot kluczowych liczb + Top 5 Red Flags</t>
        </is>
      </c>
    </row>
    <row r="20" ht="15" customHeight="1" s="49">
      <c r="A20" s="62" t="inlineStr">
        <is>
          <t>Kluczowa teza CFO</t>
        </is>
      </c>
    </row>
    <row r="21" ht="60" customHeight="1" s="49">
      <c r="A21" s="67" t="inlineStr">
        <is>
          <t>KGL nie ma dziś problemu przede wszystkim ze sprzedażą, tylko z konwersją sprzedaży na gotówkę. CFS spadł z 27,7 mln w 2023 do 2,6 mln w 2024 i ~-8,5 mln w 9M25. CCC wydłużył się z 29 do ~67 dni. Current Ratio przez cały okres pozostaje poniżej 1,0.</t>
        </is>
      </c>
    </row>
  </sheetData>
  <mergeCells count="2">
    <mergeCell ref="A1:D1"/>
    <mergeCell ref="A21:D2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59" min="1" max="1"/>
    <col width="14" customWidth="1" style="59" min="2" max="5"/>
  </cols>
  <sheetData>
    <row r="1" ht="17.25" customHeight="1" s="49">
      <c r="A1" s="68" t="inlineStr">
        <is>
          <t>KGL S.A. — Dane źródłowe (tys. PLN)</t>
        </is>
      </c>
    </row>
    <row r="2" ht="15" customHeight="1" s="49">
      <c r="A2" s="61" t="inlineStr">
        <is>
          <t>Źródła: Raporty roczne 2022, 2023, 2024 + raport za 9M 2025 (niebadany). Wszystkie wartości w tys. PLN.</t>
        </is>
      </c>
    </row>
    <row r="4" ht="15" customHeight="1" s="49">
      <c r="A4" s="69" t="inlineStr">
        <is>
          <t>Pozycja</t>
        </is>
      </c>
      <c r="B4" s="70" t="inlineStr">
        <is>
          <t>2022</t>
        </is>
      </c>
      <c r="C4" s="70" t="inlineStr">
        <is>
          <t>2023</t>
        </is>
      </c>
      <c r="D4" s="70" t="inlineStr">
        <is>
          <t>2024</t>
        </is>
      </c>
      <c r="E4" s="70" t="inlineStr">
        <is>
          <t>9M 2025</t>
        </is>
      </c>
    </row>
    <row r="5" ht="15" customHeight="1" s="49">
      <c r="A5" s="71" t="inlineStr">
        <is>
          <t>RACHUNEK ZYSKÓW I STRAT (RZiS)</t>
        </is>
      </c>
      <c r="B5" s="72" t="n"/>
      <c r="C5" s="72" t="n"/>
      <c r="D5" s="72" t="n"/>
      <c r="E5" s="72" t="n"/>
    </row>
    <row r="6" ht="15" customHeight="1" s="49">
      <c r="A6" s="73" t="inlineStr">
        <is>
          <t>Przychody ze sprzedaży</t>
        </is>
      </c>
      <c r="B6" s="74" t="n">
        <v>652035</v>
      </c>
      <c r="C6" s="74" t="n">
        <v>562589</v>
      </c>
      <c r="D6" s="74" t="n">
        <v>531548</v>
      </c>
      <c r="E6" s="74" t="n">
        <v>391135</v>
      </c>
    </row>
    <row r="7" ht="15" customHeight="1" s="49">
      <c r="A7" s="75" t="inlineStr">
        <is>
          <t>Koszt własny sprzedaży (COGS)</t>
        </is>
      </c>
      <c r="B7" s="74" t="n">
        <v>589487</v>
      </c>
      <c r="C7" s="74" t="n">
        <v>462017</v>
      </c>
      <c r="D7" s="74" t="n">
        <v>455295</v>
      </c>
      <c r="E7" s="74" t="n">
        <v>334180</v>
      </c>
    </row>
    <row r="8" ht="15" customHeight="1" s="49">
      <c r="A8" s="75" t="inlineStr">
        <is>
          <t>Zysk brutto na sprzedaży</t>
        </is>
      </c>
      <c r="B8" s="74" t="n">
        <v>62547</v>
      </c>
      <c r="C8" s="74" t="n">
        <v>100572</v>
      </c>
      <c r="D8" s="74" t="n">
        <v>76252</v>
      </c>
      <c r="E8" s="74" t="n">
        <v>56955</v>
      </c>
    </row>
    <row r="9" ht="15" customHeight="1" s="49">
      <c r="A9" s="75" t="inlineStr">
        <is>
          <t>Koszty sprzedaży i zarządu</t>
        </is>
      </c>
      <c r="B9" s="74" t="n">
        <v>65536</v>
      </c>
      <c r="C9" s="74" t="n">
        <v>66223</v>
      </c>
      <c r="D9" s="74" t="n">
        <v>71784</v>
      </c>
      <c r="E9" s="74" t="n">
        <v>56387</v>
      </c>
    </row>
    <row r="10" ht="15" customHeight="1" s="49">
      <c r="A10" s="73" t="inlineStr">
        <is>
          <t>Wynik na sprzedaży</t>
        </is>
      </c>
      <c r="B10" s="76">
        <f>B8-B9</f>
        <v/>
      </c>
      <c r="C10" s="76">
        <f>C8-C9</f>
        <v/>
      </c>
      <c r="D10" s="76">
        <f>D8-D9</f>
        <v/>
      </c>
      <c r="E10" s="76">
        <f>E8-E9</f>
        <v/>
      </c>
    </row>
    <row r="11" ht="15" customHeight="1" s="49">
      <c r="A11" s="75" t="inlineStr">
        <is>
          <t>Zysk operacyjny (EBIT)</t>
        </is>
      </c>
      <c r="B11" s="74" t="n">
        <v>-244</v>
      </c>
      <c r="C11" s="74" t="n">
        <v>35121</v>
      </c>
      <c r="D11" s="74" t="n">
        <v>9518</v>
      </c>
      <c r="E11" s="74" t="n">
        <v>905</v>
      </c>
    </row>
    <row r="12" ht="15" customHeight="1" s="49">
      <c r="A12" s="75" t="inlineStr">
        <is>
          <t>Zysk netto</t>
        </is>
      </c>
      <c r="B12" s="74" t="n">
        <v>-16966</v>
      </c>
      <c r="C12" s="74" t="n">
        <v>18301</v>
      </c>
      <c r="D12" s="74" t="n">
        <v>-3792</v>
      </c>
      <c r="E12" s="74" t="n">
        <v>-9206</v>
      </c>
    </row>
    <row r="14" ht="15" customHeight="1" s="49">
      <c r="A14" s="71" t="inlineStr">
        <is>
          <t>BILANS</t>
        </is>
      </c>
      <c r="B14" s="72" t="n"/>
      <c r="C14" s="72" t="n"/>
      <c r="D14" s="72" t="n"/>
      <c r="E14" s="72" t="n"/>
    </row>
    <row r="15" ht="15" customHeight="1" s="49">
      <c r="A15" s="75" t="inlineStr">
        <is>
          <t>Aktywa obrotowe</t>
        </is>
      </c>
      <c r="B15" s="74" t="n">
        <v>143922</v>
      </c>
      <c r="C15" s="74" t="n">
        <v>129560</v>
      </c>
      <c r="D15" s="74" t="n">
        <v>137291</v>
      </c>
      <c r="E15" s="74" t="n">
        <v>151460</v>
      </c>
    </row>
    <row r="16" ht="15" customHeight="1" s="49">
      <c r="A16" s="75" t="inlineStr">
        <is>
          <t>Zobowiązania krótkoterminowe</t>
        </is>
      </c>
      <c r="B16" s="74" t="n">
        <v>185273</v>
      </c>
      <c r="C16" s="74" t="n">
        <v>143632</v>
      </c>
      <c r="D16" s="74" t="n">
        <v>159090</v>
      </c>
      <c r="E16" s="74" t="n">
        <v>175862</v>
      </c>
    </row>
    <row r="17" ht="15" customHeight="1" s="49">
      <c r="A17" s="75" t="inlineStr">
        <is>
          <t>Zapasy</t>
        </is>
      </c>
      <c r="B17" s="74" t="n">
        <v>103597</v>
      </c>
      <c r="C17" s="74" t="n">
        <v>89972</v>
      </c>
      <c r="D17" s="74" t="n">
        <v>93483</v>
      </c>
      <c r="E17" s="74" t="n">
        <v>104906</v>
      </c>
    </row>
    <row r="18" ht="15" customHeight="1" s="49">
      <c r="A18" s="75" t="inlineStr">
        <is>
          <t>Należności handlowe</t>
        </is>
      </c>
      <c r="B18" s="74" t="n">
        <v>26558</v>
      </c>
      <c r="C18" s="74" t="n">
        <v>27464</v>
      </c>
      <c r="D18" s="74" t="n">
        <v>30148</v>
      </c>
      <c r="E18" s="74" t="n">
        <v>35835</v>
      </c>
    </row>
    <row r="19" ht="15" customHeight="1" s="49">
      <c r="A19" s="75" t="inlineStr">
        <is>
          <t>Środki pieniężne i ekwiwalenty</t>
        </is>
      </c>
      <c r="B19" s="74" t="n">
        <v>3977</v>
      </c>
      <c r="C19" s="74" t="n">
        <v>5837</v>
      </c>
      <c r="D19" s="74" t="n">
        <v>6302</v>
      </c>
      <c r="E19" s="74" t="n">
        <v>3957</v>
      </c>
    </row>
    <row r="20" ht="15" customHeight="1" s="49">
      <c r="A20" s="73" t="inlineStr">
        <is>
          <t>Aktywa ogółem</t>
        </is>
      </c>
      <c r="B20" s="74" t="n">
        <v>373644</v>
      </c>
      <c r="C20" s="74" t="n">
        <v>349739</v>
      </c>
      <c r="D20" s="74" t="n">
        <v>362229</v>
      </c>
      <c r="E20" s="74" t="n">
        <v>361130</v>
      </c>
    </row>
    <row r="21" ht="15" customHeight="1" s="49">
      <c r="A21" s="75" t="inlineStr">
        <is>
          <t>Kapitał własny</t>
        </is>
      </c>
      <c r="B21" s="74" t="n">
        <v>116992</v>
      </c>
      <c r="C21" s="74" t="n">
        <v>135244</v>
      </c>
      <c r="D21" s="74" t="n">
        <v>127847</v>
      </c>
      <c r="E21" s="74" t="n">
        <v>111587</v>
      </c>
    </row>
    <row r="22" ht="15" customHeight="1" s="49">
      <c r="A22" s="75" t="inlineStr">
        <is>
          <t>Zobowiązania handlowe (dostawcy)</t>
        </is>
      </c>
      <c r="B22" s="74" t="n">
        <v>81106</v>
      </c>
      <c r="C22" s="74" t="n">
        <v>61755</v>
      </c>
      <c r="D22" s="74" t="n">
        <v>66073</v>
      </c>
      <c r="E22" s="74" t="n">
        <v>74091</v>
      </c>
    </row>
    <row r="23" ht="15" customHeight="1" s="49">
      <c r="A23" s="73" t="inlineStr">
        <is>
          <t>Zobowiązania ogółem</t>
        </is>
      </c>
      <c r="B23" s="76">
        <f>B20-B21</f>
        <v/>
      </c>
      <c r="C23" s="76">
        <f>C20-C21</f>
        <v/>
      </c>
      <c r="D23" s="76">
        <f>D20-D21</f>
        <v/>
      </c>
      <c r="E23" s="76">
        <f>E20-E21</f>
        <v/>
      </c>
    </row>
    <row r="25" ht="15" customHeight="1" s="49">
      <c r="A25" s="71" t="inlineStr">
        <is>
          <t>PRZEPŁYWY PIENIĘŻNE</t>
        </is>
      </c>
      <c r="B25" s="72" t="n"/>
      <c r="C25" s="72" t="n"/>
      <c r="D25" s="72" t="n"/>
      <c r="E25" s="72" t="n"/>
    </row>
    <row r="26" ht="15" customHeight="1" s="49">
      <c r="A26" s="73" t="inlineStr">
        <is>
          <t>CFO — przepływy z działalności operacyjnej</t>
        </is>
      </c>
      <c r="B26" s="74" t="n">
        <v>17879</v>
      </c>
      <c r="C26" s="74" t="n">
        <v>56865</v>
      </c>
      <c r="D26" s="74" t="n">
        <v>26528</v>
      </c>
      <c r="E26" s="74" t="n">
        <v>12076</v>
      </c>
    </row>
    <row r="28" ht="15" customHeight="1" s="49">
      <c r="A28" s="71" t="inlineStr">
        <is>
          <t>OPENING WORKING CAPITAL (31.12.2021) — tylko do policzenia ΔKON 2022</t>
        </is>
      </c>
      <c r="B28" s="72" t="n"/>
      <c r="C28" s="72" t="n"/>
      <c r="D28" s="72" t="n"/>
      <c r="E28" s="72" t="n"/>
    </row>
    <row r="29" ht="15" customHeight="1" s="49">
      <c r="A29" s="75" t="inlineStr">
        <is>
          <t>Należności handlowe (opening 2021)</t>
        </is>
      </c>
      <c r="B29" s="74" t="n">
        <v>36830</v>
      </c>
    </row>
    <row r="30" ht="15" customHeight="1" s="49">
      <c r="A30" s="75" t="inlineStr">
        <is>
          <t>Zapasy (opening 2021)</t>
        </is>
      </c>
      <c r="B30" s="74" t="n">
        <v>109531</v>
      </c>
    </row>
    <row r="31" ht="15" customHeight="1" s="49">
      <c r="A31" s="75" t="inlineStr">
        <is>
          <t>Zobowiązania handlowe (opening 2021)</t>
        </is>
      </c>
      <c r="B31" s="74" t="n">
        <v>105203</v>
      </c>
    </row>
  </sheetData>
  <mergeCells count="2">
    <mergeCell ref="A2:E2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8" customWidth="1" style="59" min="1" max="1"/>
    <col width="15" customWidth="1" style="59" min="2" max="6"/>
  </cols>
  <sheetData>
    <row r="1" ht="17.25" customHeight="1" s="49">
      <c r="A1" s="68" t="inlineStr">
        <is>
          <t>KGL — Working Capital i Cash Flow Sales (CFS)</t>
        </is>
      </c>
    </row>
    <row r="2" ht="15" customHeight="1" s="49">
      <c r="A2" s="61" t="inlineStr">
        <is>
          <t>Definicja (wg analizy Warter): CFS = Wynik na sprzedaży − ΔKON; KON = AR + Zapasy − AP</t>
        </is>
      </c>
    </row>
    <row r="4" ht="15" customHeight="1" s="49">
      <c r="A4" s="70" t="inlineStr">
        <is>
          <t>Pozycja</t>
        </is>
      </c>
      <c r="B4" s="70" t="inlineStr">
        <is>
          <t>Opening 2021</t>
        </is>
      </c>
      <c r="C4" s="70" t="inlineStr">
        <is>
          <t>2022</t>
        </is>
      </c>
      <c r="D4" s="70" t="inlineStr">
        <is>
          <t>2023</t>
        </is>
      </c>
      <c r="E4" s="70" t="inlineStr">
        <is>
          <t>2024</t>
        </is>
      </c>
      <c r="F4" s="70" t="inlineStr">
        <is>
          <t>9M 2025</t>
        </is>
      </c>
    </row>
    <row r="5" ht="15" customHeight="1" s="49">
      <c r="A5" s="75" t="inlineStr">
        <is>
          <t>Należności handlowe (AR)</t>
        </is>
      </c>
      <c r="B5" s="77">
        <f>'Dane źródłowe'!B29</f>
        <v/>
      </c>
      <c r="C5" s="77">
        <f>'Dane źródłowe'!B18</f>
        <v/>
      </c>
      <c r="D5" s="77">
        <f>'Dane źródłowe'!C18</f>
        <v/>
      </c>
      <c r="E5" s="77">
        <f>'Dane źródłowe'!D18</f>
        <v/>
      </c>
      <c r="F5" s="77">
        <f>'Dane źródłowe'!E18</f>
        <v/>
      </c>
    </row>
    <row r="6" ht="15" customHeight="1" s="49">
      <c r="A6" s="75" t="inlineStr">
        <is>
          <t>Zapasy (INV)</t>
        </is>
      </c>
      <c r="B6" s="77">
        <f>'Dane źródłowe'!B30</f>
        <v/>
      </c>
      <c r="C6" s="77">
        <f>'Dane źródłowe'!B17</f>
        <v/>
      </c>
      <c r="D6" s="77">
        <f>'Dane źródłowe'!C17</f>
        <v/>
      </c>
      <c r="E6" s="77">
        <f>'Dane źródłowe'!D17</f>
        <v/>
      </c>
      <c r="F6" s="77">
        <f>'Dane źródłowe'!E17</f>
        <v/>
      </c>
    </row>
    <row r="7" ht="15" customHeight="1" s="49">
      <c r="A7" s="75" t="inlineStr">
        <is>
          <t>Zobowiązania handlowe (AP)</t>
        </is>
      </c>
      <c r="B7" s="77">
        <f>'Dane źródłowe'!B31</f>
        <v/>
      </c>
      <c r="C7" s="77">
        <f>'Dane źródłowe'!B22</f>
        <v/>
      </c>
      <c r="D7" s="77">
        <f>'Dane źródłowe'!C22</f>
        <v/>
      </c>
      <c r="E7" s="77">
        <f>'Dane źródłowe'!D22</f>
        <v/>
      </c>
      <c r="F7" s="77">
        <f>'Dane źródłowe'!E22</f>
        <v/>
      </c>
    </row>
    <row r="8" ht="15" customHeight="1" s="49">
      <c r="A8" s="78" t="inlineStr">
        <is>
          <t>Kapitał obrotowy netto (KON) = AR + INV − AP</t>
        </is>
      </c>
      <c r="B8" s="79">
        <f>B5+B6-B7</f>
        <v/>
      </c>
      <c r="C8" s="79">
        <f>C5+C6-C7</f>
        <v/>
      </c>
      <c r="D8" s="79">
        <f>D5+D6-D7</f>
        <v/>
      </c>
      <c r="E8" s="79">
        <f>E5+E6-E7</f>
        <v/>
      </c>
      <c r="F8" s="79">
        <f>F5+F6-F7</f>
        <v/>
      </c>
    </row>
    <row r="9" ht="15" customHeight="1" s="49">
      <c r="A9" s="73" t="inlineStr">
        <is>
          <t>Zmiana KON (ΔKON) vs poprzedni okres</t>
        </is>
      </c>
      <c r="C9" s="80">
        <f>C8-B8</f>
        <v/>
      </c>
      <c r="D9" s="80">
        <f>D8-C8</f>
        <v/>
      </c>
      <c r="E9" s="80">
        <f>E8-D8</f>
        <v/>
      </c>
      <c r="F9" s="80">
        <f>F8-E8</f>
        <v/>
      </c>
    </row>
    <row r="11" ht="15" customHeight="1" s="49">
      <c r="A11" s="73" t="inlineStr">
        <is>
          <t>Wynik na sprzedaży (Zysk brutto − SG&amp;A)</t>
        </is>
      </c>
      <c r="C11" s="77">
        <f>'Dane źródłowe'!B10</f>
        <v/>
      </c>
      <c r="D11" s="77">
        <f>'Dane źródłowe'!C10</f>
        <v/>
      </c>
      <c r="E11" s="77">
        <f>'Dane źródłowe'!D10</f>
        <v/>
      </c>
      <c r="F11" s="77">
        <f>'Dane źródłowe'!E10</f>
        <v/>
      </c>
    </row>
    <row r="12" ht="15" customHeight="1" s="49">
      <c r="A12" s="81" t="inlineStr">
        <is>
          <t>CASH FLOW SALES (CFS) = Wynik na sprzedaży − ΔKON</t>
        </is>
      </c>
      <c r="C12" s="82">
        <f>C11-C9</f>
        <v/>
      </c>
      <c r="D12" s="82">
        <f>D11-D9</f>
        <v/>
      </c>
      <c r="E12" s="82">
        <f>E11-E9</f>
        <v/>
      </c>
      <c r="F12" s="82">
        <f>F11-F9</f>
        <v/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F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59" min="1" max="1"/>
    <col width="44" customWidth="1" style="59" min="2" max="2"/>
    <col width="14" customWidth="1" style="59" min="3" max="6"/>
  </cols>
  <sheetData>
    <row r="1" ht="17.25" customHeight="1" s="49">
      <c r="A1" s="68" t="inlineStr">
        <is>
          <t>KGL — Kluczowe wskaźniki finansowe</t>
        </is>
      </c>
    </row>
    <row r="2" ht="15" customHeight="1" s="49">
      <c r="A2" s="61" t="inlineStr">
        <is>
          <t>Wszystkie wskaźniki liczone z danych z arkusza 'Dane źródłowe'. 9M25 = okres 9-miesięczny (niebadany).</t>
        </is>
      </c>
    </row>
    <row r="4" ht="15" customHeight="1" s="49">
      <c r="A4" s="70" t="inlineStr">
        <is>
          <t>Wskaźnik</t>
        </is>
      </c>
      <c r="B4" s="70" t="inlineStr">
        <is>
          <t>Wzór</t>
        </is>
      </c>
      <c r="C4" s="70" t="inlineStr">
        <is>
          <t>2022</t>
        </is>
      </c>
      <c r="D4" s="70" t="inlineStr">
        <is>
          <t>2023</t>
        </is>
      </c>
      <c r="E4" s="70" t="inlineStr">
        <is>
          <t>2024</t>
        </is>
      </c>
      <c r="F4" s="70" t="inlineStr">
        <is>
          <t>9M 2025</t>
        </is>
      </c>
    </row>
    <row r="5" ht="15" customHeight="1" s="49">
      <c r="A5" s="71" t="inlineStr">
        <is>
          <t>PŁYNNOŚĆ</t>
        </is>
      </c>
      <c r="B5" s="72" t="n"/>
      <c r="C5" s="72" t="n"/>
      <c r="D5" s="72" t="n"/>
      <c r="E5" s="72" t="n"/>
      <c r="F5" s="72" t="n"/>
    </row>
    <row r="6" ht="15" customHeight="1" s="49">
      <c r="A6" s="73" t="inlineStr">
        <is>
          <t>Current Ratio</t>
        </is>
      </c>
      <c r="B6" s="83" t="inlineStr">
        <is>
          <t>Aktywa obrotowe / Zob. krótkoterminowe</t>
        </is>
      </c>
      <c r="C6" s="84">
        <f>'Dane źródłowe'!B15/'Dane źródłowe'!B16</f>
        <v/>
      </c>
      <c r="D6" s="84">
        <f>'Dane źródłowe'!C15/'Dane źródłowe'!C16</f>
        <v/>
      </c>
      <c r="E6" s="84">
        <f>'Dane źródłowe'!D15/'Dane źródłowe'!D16</f>
        <v/>
      </c>
      <c r="F6" s="84">
        <f>'Dane źródłowe'!E15/'Dane źródłowe'!E16</f>
        <v/>
      </c>
    </row>
    <row r="7" ht="15" customHeight="1" s="49">
      <c r="A7" s="73" t="inlineStr">
        <is>
          <t>Quick Ratio</t>
        </is>
      </c>
      <c r="B7" s="83" t="inlineStr">
        <is>
          <t>(Aktywa obrotowe − Zapasy) / Zob. krótkoterminowe</t>
        </is>
      </c>
      <c r="C7" s="84">
        <f>('Dane źródłowe'!B15-'Dane źródłowe'!B17)/'Dane źródłowe'!B16</f>
        <v/>
      </c>
      <c r="D7" s="84">
        <f>('Dane źródłowe'!C15-'Dane źródłowe'!C17)/'Dane źródłowe'!C16</f>
        <v/>
      </c>
      <c r="E7" s="84">
        <f>('Dane źródłowe'!D15-'Dane źródłowe'!D17)/'Dane źródłowe'!D16</f>
        <v/>
      </c>
      <c r="F7" s="84">
        <f>('Dane źródłowe'!E15-'Dane źródłowe'!E17)/'Dane źródłowe'!E16</f>
        <v/>
      </c>
    </row>
    <row r="8" ht="15" customHeight="1" s="49">
      <c r="A8" s="73" t="inlineStr">
        <is>
          <t>Cash Ratio</t>
        </is>
      </c>
      <c r="B8" s="83" t="inlineStr">
        <is>
          <t>Środki pieniężne / Zob. krótkoterminowe</t>
        </is>
      </c>
      <c r="C8" s="84">
        <f>'Dane źródłowe'!B19/'Dane źródłowe'!B16</f>
        <v/>
      </c>
      <c r="D8" s="84">
        <f>'Dane źródłowe'!C19/'Dane źródłowe'!C16</f>
        <v/>
      </c>
      <c r="E8" s="84">
        <f>'Dane źródłowe'!D19/'Dane źródłowe'!D16</f>
        <v/>
      </c>
      <c r="F8" s="84">
        <f>'Dane źródłowe'!E19/'Dane źródłowe'!E16</f>
        <v/>
      </c>
    </row>
    <row r="10" ht="15" customHeight="1" s="49">
      <c r="A10" s="71" t="inlineStr">
        <is>
          <t>ZADŁUŻENIE</t>
        </is>
      </c>
      <c r="B10" s="72" t="n"/>
      <c r="C10" s="72" t="n"/>
      <c r="D10" s="72" t="n"/>
      <c r="E10" s="72" t="n"/>
      <c r="F10" s="72" t="n"/>
    </row>
    <row r="11" ht="15" customHeight="1" s="49">
      <c r="A11" s="73" t="inlineStr">
        <is>
          <t>Debt to Equity</t>
        </is>
      </c>
      <c r="B11" s="83" t="inlineStr">
        <is>
          <t>Zob. ogółem / Kapitał własny</t>
        </is>
      </c>
      <c r="C11" s="84">
        <f>'Dane źródłowe'!B23/'Dane źródłowe'!B21</f>
        <v/>
      </c>
      <c r="D11" s="84">
        <f>'Dane źródłowe'!C23/'Dane źródłowe'!C21</f>
        <v/>
      </c>
      <c r="E11" s="84">
        <f>'Dane źródłowe'!D23/'Dane źródłowe'!D21</f>
        <v/>
      </c>
      <c r="F11" s="84">
        <f>'Dane źródłowe'!E23/'Dane źródłowe'!E21</f>
        <v/>
      </c>
    </row>
    <row r="12" ht="15" customHeight="1" s="49">
      <c r="A12" s="73" t="inlineStr">
        <is>
          <t>Debt to Assets</t>
        </is>
      </c>
      <c r="B12" s="83" t="inlineStr">
        <is>
          <t>Zob. ogółem / Aktywa ogółem</t>
        </is>
      </c>
      <c r="C12" s="85">
        <f>'Dane źródłowe'!B23/'Dane źródłowe'!B20</f>
        <v/>
      </c>
      <c r="D12" s="85">
        <f>'Dane źródłowe'!C23/'Dane źródłowe'!C20</f>
        <v/>
      </c>
      <c r="E12" s="85">
        <f>'Dane źródłowe'!D23/'Dane źródłowe'!D20</f>
        <v/>
      </c>
      <c r="F12" s="85">
        <f>'Dane źródłowe'!E23/'Dane źródłowe'!E20</f>
        <v/>
      </c>
    </row>
    <row r="14" ht="15" customHeight="1" s="49">
      <c r="A14" s="71" t="inlineStr">
        <is>
          <t>RENTOWNOŚĆ</t>
        </is>
      </c>
      <c r="B14" s="72" t="n"/>
      <c r="C14" s="72" t="n"/>
      <c r="D14" s="72" t="n"/>
      <c r="E14" s="72" t="n"/>
      <c r="F14" s="72" t="n"/>
    </row>
    <row r="15" ht="15" customHeight="1" s="49">
      <c r="A15" s="73" t="inlineStr">
        <is>
          <t>Gross Margin</t>
        </is>
      </c>
      <c r="B15" s="83" t="inlineStr">
        <is>
          <t>Zysk brutto / Przychody</t>
        </is>
      </c>
      <c r="C15" s="85">
        <f>'Dane źródłowe'!B8/'Dane źródłowe'!B6</f>
        <v/>
      </c>
      <c r="D15" s="85">
        <f>'Dane źródłowe'!C8/'Dane źródłowe'!C6</f>
        <v/>
      </c>
      <c r="E15" s="85">
        <f>'Dane źródłowe'!D8/'Dane źródłowe'!D6</f>
        <v/>
      </c>
      <c r="F15" s="85">
        <f>'Dane źródłowe'!E8/'Dane źródłowe'!E6</f>
        <v/>
      </c>
    </row>
    <row r="16" ht="15" customHeight="1" s="49">
      <c r="A16" s="73" t="inlineStr">
        <is>
          <t>Operating Margin (EBIT)</t>
        </is>
      </c>
      <c r="B16" s="83" t="inlineStr">
        <is>
          <t>EBIT / Przychody</t>
        </is>
      </c>
      <c r="C16" s="85">
        <f>'Dane źródłowe'!B11/'Dane źródłowe'!B6</f>
        <v/>
      </c>
      <c r="D16" s="85">
        <f>'Dane źródłowe'!C11/'Dane źródłowe'!C6</f>
        <v/>
      </c>
      <c r="E16" s="85">
        <f>'Dane źródłowe'!D11/'Dane źródłowe'!D6</f>
        <v/>
      </c>
      <c r="F16" s="85">
        <f>'Dane źródłowe'!E11/'Dane źródłowe'!E6</f>
        <v/>
      </c>
    </row>
    <row r="17" ht="15" customHeight="1" s="49">
      <c r="A17" s="73" t="inlineStr">
        <is>
          <t>Net Profit Margin</t>
        </is>
      </c>
      <c r="B17" s="83" t="inlineStr">
        <is>
          <t>Zysk netto / Przychody</t>
        </is>
      </c>
      <c r="C17" s="85">
        <f>'Dane źródłowe'!B12/'Dane źródłowe'!B6</f>
        <v/>
      </c>
      <c r="D17" s="85">
        <f>'Dane źródłowe'!C12/'Dane źródłowe'!C6</f>
        <v/>
      </c>
      <c r="E17" s="85">
        <f>'Dane źródłowe'!D12/'Dane źródłowe'!D6</f>
        <v/>
      </c>
      <c r="F17" s="85">
        <f>'Dane źródłowe'!E12/'Dane źródłowe'!E6</f>
        <v/>
      </c>
    </row>
    <row r="18" ht="15" customHeight="1" s="49">
      <c r="A18" s="73" t="inlineStr">
        <is>
          <t>ROA</t>
        </is>
      </c>
      <c r="B18" s="83" t="inlineStr">
        <is>
          <t>Zysk netto / Aktywa ogółem</t>
        </is>
      </c>
      <c r="C18" s="85">
        <f>'Dane źródłowe'!B12/'Dane źródłowe'!B20</f>
        <v/>
      </c>
      <c r="D18" s="85">
        <f>'Dane źródłowe'!C12/'Dane źródłowe'!C20</f>
        <v/>
      </c>
      <c r="E18" s="85">
        <f>'Dane źródłowe'!D12/'Dane źródłowe'!D20</f>
        <v/>
      </c>
      <c r="F18" s="85">
        <f>'Dane źródłowe'!E12/'Dane źródłowe'!E20</f>
        <v/>
      </c>
    </row>
    <row r="19" ht="15" customHeight="1" s="49">
      <c r="A19" s="73" t="inlineStr">
        <is>
          <t>ROE</t>
        </is>
      </c>
      <c r="B19" s="83" t="inlineStr">
        <is>
          <t>Zysk netto / Kapitał własny</t>
        </is>
      </c>
      <c r="C19" s="85">
        <f>'Dane źródłowe'!B12/'Dane źródłowe'!B21</f>
        <v/>
      </c>
      <c r="D19" s="85">
        <f>'Dane źródłowe'!C12/'Dane źródłowe'!C21</f>
        <v/>
      </c>
      <c r="E19" s="85">
        <f>'Dane źródłowe'!D12/'Dane źródłowe'!D21</f>
        <v/>
      </c>
      <c r="F19" s="85">
        <f>'Dane źródłowe'!E12/'Dane źródłowe'!E21</f>
        <v/>
      </c>
    </row>
    <row r="21" ht="15" customHeight="1" s="49">
      <c r="A21" s="71" t="inlineStr">
        <is>
          <t>CYKL KONWERSJI GOTÓWKI (CCC)</t>
        </is>
      </c>
      <c r="B21" s="72" t="n"/>
      <c r="C21" s="72" t="n"/>
      <c r="D21" s="72" t="n"/>
      <c r="E21" s="72" t="n"/>
      <c r="F21" s="72" t="n"/>
    </row>
    <row r="22" ht="15" customHeight="1" s="49">
      <c r="A22" s="73" t="inlineStr">
        <is>
          <t>DSO — Days Sales Outstanding</t>
        </is>
      </c>
      <c r="B22" s="83" t="inlineStr">
        <is>
          <t>Należności / Przychody × 365</t>
        </is>
      </c>
      <c r="C22" s="86">
        <f>'Dane źródłowe'!B18/'Dane źródłowe'!B6*365</f>
        <v/>
      </c>
      <c r="D22" s="86">
        <f>'Dane źródłowe'!C18/'Dane źródłowe'!C6*365</f>
        <v/>
      </c>
      <c r="E22" s="86">
        <f>'Dane źródłowe'!D18/'Dane źródłowe'!D6*365</f>
        <v/>
      </c>
      <c r="F22" s="86">
        <f>'Dane źródłowe'!E18/'Dane źródłowe'!E6*365</f>
        <v/>
      </c>
    </row>
    <row r="23" ht="15" customHeight="1" s="49">
      <c r="A23" s="73" t="inlineStr">
        <is>
          <t>DIO — Days Inventory Outstanding</t>
        </is>
      </c>
      <c r="B23" s="83" t="inlineStr">
        <is>
          <t>Zapasy / COGS × 365</t>
        </is>
      </c>
      <c r="C23" s="86">
        <f>'Dane źródłowe'!B17/'Dane źródłowe'!B7*365</f>
        <v/>
      </c>
      <c r="D23" s="86">
        <f>'Dane źródłowe'!C17/'Dane źródłowe'!C7*365</f>
        <v/>
      </c>
      <c r="E23" s="86">
        <f>'Dane źródłowe'!D17/'Dane źródłowe'!D7*365</f>
        <v/>
      </c>
      <c r="F23" s="86">
        <f>'Dane źródłowe'!E17/'Dane źródłowe'!E7*365</f>
        <v/>
      </c>
    </row>
    <row r="24" ht="15" customHeight="1" s="49">
      <c r="A24" s="73" t="inlineStr">
        <is>
          <t>DPO — Days Payable Outstanding</t>
        </is>
      </c>
      <c r="B24" s="83" t="inlineStr">
        <is>
          <t>Zob. handlowe / COGS × 365</t>
        </is>
      </c>
      <c r="C24" s="86">
        <f>'Dane źródłowe'!B22/'Dane źródłowe'!B7*365</f>
        <v/>
      </c>
      <c r="D24" s="86">
        <f>'Dane źródłowe'!C22/'Dane źródłowe'!C7*365</f>
        <v/>
      </c>
      <c r="E24" s="86">
        <f>'Dane źródłowe'!D22/'Dane źródłowe'!D7*365</f>
        <v/>
      </c>
      <c r="F24" s="86">
        <f>'Dane źródłowe'!E22/'Dane źródłowe'!E7*365</f>
        <v/>
      </c>
    </row>
    <row r="25" ht="15" customHeight="1" s="49">
      <c r="A25" s="81" t="inlineStr">
        <is>
          <t>CCC — Cash Conversion Cycle</t>
        </is>
      </c>
      <c r="B25" s="83" t="inlineStr">
        <is>
          <t>DSO + DIO − DPO</t>
        </is>
      </c>
      <c r="C25" s="86">
        <f>C22+C23-C24</f>
        <v/>
      </c>
      <c r="D25" s="86">
        <f>D22+D23-D24</f>
        <v/>
      </c>
      <c r="E25" s="86">
        <f>E22+E23-E24</f>
        <v/>
      </c>
      <c r="F25" s="86">
        <f>F22+F23-F24</f>
        <v/>
      </c>
    </row>
    <row r="27" ht="15" customHeight="1" s="49">
      <c r="A27" s="71" t="inlineStr">
        <is>
          <t>JAKOŚĆ KONWERSJI GOTÓWKI</t>
        </is>
      </c>
      <c r="B27" s="72" t="n"/>
      <c r="C27" s="72" t="n"/>
      <c r="D27" s="72" t="n"/>
      <c r="E27" s="72" t="n"/>
      <c r="F27" s="72" t="n"/>
    </row>
    <row r="28" ht="15" customHeight="1" s="49">
      <c r="A28" s="73" t="inlineStr">
        <is>
          <t>CCR — Cash Conversion Ratio</t>
        </is>
      </c>
      <c r="B28" s="83" t="inlineStr">
        <is>
          <t>CFO / Zysk netto</t>
        </is>
      </c>
      <c r="C28" s="84">
        <f>IF('Dane źródłowe'!B12&lt;=0,"n/d (strata netto)",'Dane źródłowe'!B26/'Dane źródłowe'!B12)</f>
        <v/>
      </c>
      <c r="D28" s="84">
        <f>IF('Dane źródłowe'!C12&lt;=0,"n/d (strata netto)",'Dane źródłowe'!C26/'Dane źródłowe'!C12)</f>
        <v/>
      </c>
      <c r="E28" s="84">
        <f>IF('Dane źródłowe'!D12&lt;=0,"n/d (strata netto)",'Dane źródłowe'!D26/'Dane źródłowe'!D12)</f>
        <v/>
      </c>
      <c r="F28" s="84">
        <f>IF('Dane źródłowe'!E12&lt;=0,"n/d (strata netto)",'Dane źródłowe'!E26/'Dane źródłowe'!E12)</f>
        <v/>
      </c>
    </row>
    <row r="29" ht="15" customHeight="1" s="49">
      <c r="A29" s="87" t="inlineStr">
        <is>
          <t>CFS — Cash Flow Sales (tys. PLN)</t>
        </is>
      </c>
      <c r="B29" s="61" t="inlineStr">
        <is>
          <t>Wynik na sprzedaży − ΔKON</t>
        </is>
      </c>
      <c r="C29" s="88">
        <f>'Working Capital + CFS'!C12</f>
        <v/>
      </c>
      <c r="D29" s="88">
        <f>'Working Capital + CFS'!D12</f>
        <v/>
      </c>
      <c r="E29" s="88">
        <f>'Working Capital + CFS'!E12</f>
        <v/>
      </c>
      <c r="F29" s="88">
        <f>'Working Capital + CFS'!F12</f>
        <v/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E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59" min="1" max="1"/>
    <col width="16" customWidth="1" style="59" min="2" max="4"/>
  </cols>
  <sheetData>
    <row r="1" ht="17.25" customHeight="1" s="49">
      <c r="A1" s="68" t="inlineStr">
        <is>
          <t>KGL — Trend Analysis (YoY change)</t>
        </is>
      </c>
    </row>
    <row r="2" ht="15" customHeight="1" s="49">
      <c r="A2" s="61" t="inlineStr">
        <is>
          <t>Zmiana rok do roku w pozycjach RZiS. 9M 2025 pominięte w YoY (niepełny okres).</t>
        </is>
      </c>
    </row>
    <row r="4" ht="15" customHeight="1" s="49">
      <c r="A4" s="70" t="inlineStr">
        <is>
          <t>Pozycja</t>
        </is>
      </c>
      <c r="B4" s="70" t="inlineStr">
        <is>
          <t>2022 (poziom)</t>
        </is>
      </c>
      <c r="C4" s="70" t="inlineStr">
        <is>
          <t>2023 vs 2022</t>
        </is>
      </c>
      <c r="D4" s="70" t="inlineStr">
        <is>
          <t>2024 vs 2023</t>
        </is>
      </c>
    </row>
    <row r="5" ht="15" customHeight="1" s="49">
      <c r="A5" s="75" t="inlineStr">
        <is>
          <t>Przychody ze sprzedaży</t>
        </is>
      </c>
      <c r="B5" s="77">
        <f>'Dane źródłowe'!B6</f>
        <v/>
      </c>
      <c r="C5" s="85">
        <f>('Dane źródłowe'!C6-'Dane źródłowe'!B6)/'Dane źródłowe'!B6</f>
        <v/>
      </c>
      <c r="D5" s="85">
        <f>('Dane źródłowe'!D6-'Dane źródłowe'!C6)/'Dane źródłowe'!C6</f>
        <v/>
      </c>
    </row>
    <row r="6" ht="15" customHeight="1" s="49">
      <c r="A6" s="75" t="inlineStr">
        <is>
          <t>Koszt własny sprzedaży (COGS)</t>
        </is>
      </c>
      <c r="B6" s="77">
        <f>'Dane źródłowe'!B7</f>
        <v/>
      </c>
      <c r="C6" s="85">
        <f>('Dane źródłowe'!C7-'Dane źródłowe'!B7)/'Dane źródłowe'!B7</f>
        <v/>
      </c>
      <c r="D6" s="85">
        <f>('Dane źródłowe'!D7-'Dane źródłowe'!C7)/'Dane źródłowe'!C7</f>
        <v/>
      </c>
    </row>
    <row r="7" ht="15" customHeight="1" s="49">
      <c r="A7" s="75" t="inlineStr">
        <is>
          <t>Zysk brutto na sprzedaży</t>
        </is>
      </c>
      <c r="B7" s="77">
        <f>'Dane źródłowe'!B8</f>
        <v/>
      </c>
      <c r="C7" s="85">
        <f>('Dane źródłowe'!C8-'Dane źródłowe'!B8)/'Dane źródłowe'!B8</f>
        <v/>
      </c>
      <c r="D7" s="85">
        <f>('Dane źródłowe'!D8-'Dane źródłowe'!C8)/'Dane źródłowe'!C8</f>
        <v/>
      </c>
    </row>
    <row r="8" ht="15" customHeight="1" s="49">
      <c r="A8" s="75" t="inlineStr">
        <is>
          <t>Koszty sprzedaży i zarządu</t>
        </is>
      </c>
      <c r="B8" s="77">
        <f>'Dane źródłowe'!B9</f>
        <v/>
      </c>
      <c r="C8" s="85">
        <f>('Dane źródłowe'!C9-'Dane źródłowe'!B9)/'Dane źródłowe'!B9</f>
        <v/>
      </c>
      <c r="D8" s="85">
        <f>('Dane źródłowe'!D9-'Dane źródłowe'!C9)/'Dane źródłowe'!C9</f>
        <v/>
      </c>
    </row>
    <row r="9" ht="15" customHeight="1" s="49">
      <c r="A9" s="75" t="inlineStr">
        <is>
          <t>Wynik na sprzedaży</t>
        </is>
      </c>
      <c r="B9" s="77">
        <f>'Dane źródłowe'!B10</f>
        <v/>
      </c>
      <c r="C9" s="85">
        <f>IF('Dane źródłowe'!B10&lt;=0,"n/d (z minusa)",('Dane źródłowe'!C10-'Dane źródłowe'!B10)/'Dane źródłowe'!B10)</f>
        <v/>
      </c>
      <c r="D9" s="85">
        <f>IF('Dane źródłowe'!C10&lt;=0,"n/d",('Dane źródłowe'!D10-'Dane źródłowe'!C10)/'Dane źródłowe'!C10)</f>
        <v/>
      </c>
    </row>
    <row r="10" ht="15" customHeight="1" s="49">
      <c r="A10" s="75" t="inlineStr">
        <is>
          <t>Zysk operacyjny (EBIT)</t>
        </is>
      </c>
      <c r="B10" s="77">
        <f>'Dane źródłowe'!B11</f>
        <v/>
      </c>
      <c r="C10" s="85">
        <f>IF('Dane źródłowe'!B11&lt;=0,"n/d (z minusa)",('Dane źródłowe'!C11-'Dane źródłowe'!B11)/'Dane źródłowe'!B11)</f>
        <v/>
      </c>
      <c r="D10" s="85">
        <f>IF('Dane źródłowe'!C11&lt;=0,"n/d",('Dane źródłowe'!D11-'Dane źródłowe'!C11)/'Dane źródłowe'!C11)</f>
        <v/>
      </c>
    </row>
    <row r="11" ht="15" customHeight="1" s="49">
      <c r="A11" s="75" t="inlineStr">
        <is>
          <t>Zysk netto</t>
        </is>
      </c>
      <c r="B11" s="77">
        <f>'Dane źródłowe'!B12</f>
        <v/>
      </c>
      <c r="C11" s="85">
        <f>IF('Dane źródłowe'!B12&lt;=0,"n/d (z minusa)",('Dane źródłowe'!C12-'Dane źródłowe'!B12)/'Dane źródłowe'!B12)</f>
        <v/>
      </c>
      <c r="D11" s="85">
        <f>IF('Dane źródłowe'!C12&lt;=0,"n/d",('Dane źródłowe'!D12-'Dane źródłowe'!C12)/'Dane źródłowe'!C12)</f>
        <v/>
      </c>
    </row>
  </sheetData>
  <mergeCells count="2">
    <mergeCell ref="A2:E2"/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59" min="1" max="1"/>
    <col width="14" customWidth="1" style="59" min="2" max="5"/>
  </cols>
  <sheetData>
    <row r="1" ht="17.25" customHeight="1" s="49">
      <c r="A1" s="68" t="inlineStr">
        <is>
          <t>KGL — Vertical Analysis (% przychodów)</t>
        </is>
      </c>
    </row>
    <row r="2" ht="15" customHeight="1" s="49">
      <c r="A2" s="61" t="inlineStr">
        <is>
          <t>Struktura RZiS jako % przychodów. Pokazuje ekonomikę sprzedaży.</t>
        </is>
      </c>
    </row>
    <row r="4" ht="15" customHeight="1" s="49">
      <c r="A4" s="70" t="inlineStr">
        <is>
          <t>Pozycja</t>
        </is>
      </c>
      <c r="B4" s="70" t="inlineStr">
        <is>
          <t>2022</t>
        </is>
      </c>
      <c r="C4" s="70" t="inlineStr">
        <is>
          <t>2023</t>
        </is>
      </c>
      <c r="D4" s="70" t="inlineStr">
        <is>
          <t>2024</t>
        </is>
      </c>
      <c r="E4" s="70" t="inlineStr">
        <is>
          <t>9M 2025</t>
        </is>
      </c>
    </row>
    <row r="5" ht="15" customHeight="1" s="49">
      <c r="A5" s="75" t="inlineStr">
        <is>
          <t>Koszt własny sprzedaży (COGS)</t>
        </is>
      </c>
      <c r="B5" s="85">
        <f>'Dane źródłowe'!B7/'Dane źródłowe'!B6</f>
        <v/>
      </c>
      <c r="C5" s="85">
        <f>'Dane źródłowe'!C7/'Dane źródłowe'!C6</f>
        <v/>
      </c>
      <c r="D5" s="85">
        <f>'Dane źródłowe'!D7/'Dane źródłowe'!D6</f>
        <v/>
      </c>
      <c r="E5" s="85">
        <f>'Dane źródłowe'!E7/'Dane źródłowe'!E6</f>
        <v/>
      </c>
    </row>
    <row r="6" ht="15" customHeight="1" s="49">
      <c r="A6" s="75" t="inlineStr">
        <is>
          <t>Zysk brutto na sprzedaży</t>
        </is>
      </c>
      <c r="B6" s="85">
        <f>'Dane źródłowe'!B8/'Dane źródłowe'!B6</f>
        <v/>
      </c>
      <c r="C6" s="85">
        <f>'Dane źródłowe'!C8/'Dane źródłowe'!C6</f>
        <v/>
      </c>
      <c r="D6" s="85">
        <f>'Dane źródłowe'!D8/'Dane źródłowe'!D6</f>
        <v/>
      </c>
      <c r="E6" s="85">
        <f>'Dane źródłowe'!E8/'Dane źródłowe'!E6</f>
        <v/>
      </c>
    </row>
    <row r="7" ht="15" customHeight="1" s="49">
      <c r="A7" s="75" t="inlineStr">
        <is>
          <t>Koszty sprzedaży i zarządu</t>
        </is>
      </c>
      <c r="B7" s="85">
        <f>'Dane źródłowe'!B9/'Dane źródłowe'!B6</f>
        <v/>
      </c>
      <c r="C7" s="85">
        <f>'Dane źródłowe'!C9/'Dane źródłowe'!C6</f>
        <v/>
      </c>
      <c r="D7" s="85">
        <f>'Dane źródłowe'!D9/'Dane źródłowe'!D6</f>
        <v/>
      </c>
      <c r="E7" s="85">
        <f>'Dane źródłowe'!E9/'Dane źródłowe'!E6</f>
        <v/>
      </c>
    </row>
    <row r="8" ht="15" customHeight="1" s="49">
      <c r="A8" s="75" t="inlineStr">
        <is>
          <t>Wynik na sprzedaży</t>
        </is>
      </c>
      <c r="B8" s="85">
        <f>'Dane źródłowe'!B10/'Dane źródłowe'!B6</f>
        <v/>
      </c>
      <c r="C8" s="85">
        <f>'Dane źródłowe'!C10/'Dane źródłowe'!C6</f>
        <v/>
      </c>
      <c r="D8" s="85">
        <f>'Dane źródłowe'!D10/'Dane źródłowe'!D6</f>
        <v/>
      </c>
      <c r="E8" s="85">
        <f>'Dane źródłowe'!E10/'Dane źródłowe'!E6</f>
        <v/>
      </c>
    </row>
    <row r="9" ht="15" customHeight="1" s="49">
      <c r="A9" s="75" t="inlineStr">
        <is>
          <t>Zysk operacyjny (EBIT)</t>
        </is>
      </c>
      <c r="B9" s="85">
        <f>'Dane źródłowe'!B11/'Dane źródłowe'!B6</f>
        <v/>
      </c>
      <c r="C9" s="85">
        <f>'Dane źródłowe'!C11/'Dane źródłowe'!C6</f>
        <v/>
      </c>
      <c r="D9" s="85">
        <f>'Dane źródłowe'!D11/'Dane źródłowe'!D6</f>
        <v/>
      </c>
      <c r="E9" s="85">
        <f>'Dane źródłowe'!E11/'Dane źródłowe'!E6</f>
        <v/>
      </c>
    </row>
    <row r="10" ht="15" customHeight="1" s="49">
      <c r="A10" s="75" t="inlineStr">
        <is>
          <t>Zysk netto</t>
        </is>
      </c>
      <c r="B10" s="85">
        <f>'Dane źródłowe'!B12/'Dane źródłowe'!B6</f>
        <v/>
      </c>
      <c r="C10" s="85">
        <f>'Dane źródłowe'!C12/'Dane źródłowe'!C6</f>
        <v/>
      </c>
      <c r="D10" s="85">
        <f>'Dane źródłowe'!D12/'Dane źródłowe'!D6</f>
        <v/>
      </c>
      <c r="E10" s="85">
        <f>'Dane źródłowe'!E12/'Dane źródłowe'!E6</f>
        <v/>
      </c>
    </row>
  </sheetData>
  <mergeCells count="2">
    <mergeCell ref="A2:F2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F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0" customWidth="1" style="59" min="1" max="1"/>
    <col width="14" customWidth="1" style="59" min="2" max="5"/>
  </cols>
  <sheetData>
    <row r="1" ht="17.35" customHeight="1" s="49">
      <c r="A1" s="68" t="inlineStr">
        <is>
          <t>KGL — Przepływy pieniężne: CFO vs CFI vs CFF / Ciężar finansowania</t>
        </is>
      </c>
    </row>
    <row r="2" ht="15" customHeight="1" s="49">
      <c r="A2" s="61" t="inlineStr">
        <is>
          <t>Bieżące napięcie cashowe jest głównie operacyjne (marża + working capital), a inwestycje są tłem, nie główną przyczyną.</t>
        </is>
      </c>
    </row>
    <row r="3" ht="15" customHeight="1" s="49">
      <c r="A3" s="61" t="inlineStr">
        <is>
          <t>Źródła: rachunek przepływów pieniężnych 2022, 2023, 2024 + 9M 2025 (niebadany). Kwoty w tys. PLN.</t>
        </is>
      </c>
    </row>
    <row r="5" ht="15" customHeight="1" s="49">
      <c r="A5" s="70" t="inlineStr">
        <is>
          <t>Pozycja</t>
        </is>
      </c>
      <c r="B5" s="70" t="inlineStr">
        <is>
          <t>2022</t>
        </is>
      </c>
      <c r="C5" s="70" t="inlineStr">
        <is>
          <t>2023</t>
        </is>
      </c>
      <c r="D5" s="70" t="inlineStr">
        <is>
          <t>2024</t>
        </is>
      </c>
      <c r="E5" s="70" t="inlineStr">
        <is>
          <t>9M 2025</t>
        </is>
      </c>
    </row>
    <row r="6" ht="15" customHeight="1" s="49">
      <c r="A6" s="71" t="inlineStr">
        <is>
          <t>SEKCJA A — AGREGATY PRZEPŁYWÓW PIENIĘŻNYCH</t>
        </is>
      </c>
      <c r="B6" s="72" t="n"/>
      <c r="C6" s="72" t="n"/>
      <c r="D6" s="72" t="n"/>
      <c r="E6" s="72" t="n"/>
    </row>
    <row r="7" ht="15" customHeight="1" s="49">
      <c r="A7" s="78" t="inlineStr">
        <is>
          <t>CFO — działalność operacyjna</t>
        </is>
      </c>
      <c r="B7" s="89" t="n">
        <v>17879</v>
      </c>
      <c r="C7" s="89" t="n">
        <v>56865</v>
      </c>
      <c r="D7" s="89" t="n">
        <v>26528</v>
      </c>
      <c r="E7" s="89" t="n">
        <v>12076</v>
      </c>
    </row>
    <row r="8" ht="15" customHeight="1" s="49">
      <c r="A8" s="78" t="inlineStr">
        <is>
          <t>CFI — działalność inwestycyjna</t>
        </is>
      </c>
      <c r="B8" s="89" t="n">
        <v>-8500</v>
      </c>
      <c r="C8" s="89" t="n">
        <v>32800</v>
      </c>
      <c r="D8" s="89" t="n">
        <v>-10600</v>
      </c>
      <c r="E8" s="89" t="n">
        <v>6700</v>
      </c>
    </row>
    <row r="9" ht="15" customHeight="1" s="49">
      <c r="A9" s="90" t="inlineStr">
        <is>
          <t xml:space="preserve">  z tego: CAPEX (wydatki na majątek)</t>
        </is>
      </c>
      <c r="B9" s="91" t="inlineStr">
        <is>
          <t>n/d</t>
        </is>
      </c>
      <c r="C9" s="92" t="n">
        <v>-9900</v>
      </c>
      <c r="D9" s="92" t="n">
        <v>-12000</v>
      </c>
      <c r="E9" s="92" t="n">
        <v>-6000</v>
      </c>
    </row>
    <row r="10" ht="15" customHeight="1" s="49">
      <c r="A10" s="90" t="inlineStr">
        <is>
          <t xml:space="preserve">  z tego: wpływy ze sprzedaży aktywów</t>
        </is>
      </c>
      <c r="B10" s="91" t="inlineStr">
        <is>
          <t>n/d</t>
        </is>
      </c>
      <c r="C10" s="91" t="inlineStr">
        <is>
          <t>n/d</t>
        </is>
      </c>
      <c r="D10" s="91" t="inlineStr">
        <is>
          <t>n/d</t>
        </is>
      </c>
      <c r="E10" s="92" t="n">
        <v>12800</v>
      </c>
    </row>
    <row r="11" ht="15" customHeight="1" s="49">
      <c r="A11" s="78" t="inlineStr">
        <is>
          <t>CFF — działalność finansowa</t>
        </is>
      </c>
      <c r="B11" s="93" t="inlineStr">
        <is>
          <t>n/d</t>
        </is>
      </c>
      <c r="C11" s="89" t="n">
        <v>-87805</v>
      </c>
      <c r="D11" s="89" t="n">
        <v>-15463</v>
      </c>
      <c r="E11" s="89" t="n">
        <v>-21121</v>
      </c>
    </row>
    <row r="12" ht="15" customHeight="1" s="49">
      <c r="A12" s="71" t="inlineStr">
        <is>
          <t>SEKCJA B — CIĘŻAR FINANSOWANIA (wypłaty z CFF)</t>
        </is>
      </c>
      <c r="B12" s="72" t="n"/>
      <c r="C12" s="72" t="n"/>
      <c r="D12" s="72" t="n"/>
      <c r="E12" s="72" t="n"/>
    </row>
    <row r="13" ht="15" customHeight="1" s="49">
      <c r="A13" s="75" t="inlineStr">
        <is>
          <t>Raty leasingowe</t>
        </is>
      </c>
      <c r="B13" s="92" t="n">
        <v>-22900</v>
      </c>
      <c r="C13" s="92" t="n">
        <v>-19300</v>
      </c>
      <c r="D13" s="92" t="n">
        <v>-17400</v>
      </c>
      <c r="E13" s="92" t="n">
        <v>-13400</v>
      </c>
    </row>
    <row r="14" ht="15" customHeight="1" s="49">
      <c r="A14" s="75" t="inlineStr">
        <is>
          <t>Odsetki zapłacone</t>
        </is>
      </c>
      <c r="B14" s="92" t="n">
        <v>-14100</v>
      </c>
      <c r="C14" s="92" t="n">
        <v>-15700</v>
      </c>
      <c r="D14" s="92" t="n">
        <v>-12600</v>
      </c>
      <c r="E14" s="92" t="n">
        <v>-10000</v>
      </c>
    </row>
    <row r="15" ht="15" customHeight="1" s="49">
      <c r="A15" s="81" t="inlineStr">
        <is>
          <t>RAZEM leasing + odsetki</t>
        </is>
      </c>
      <c r="B15" s="94">
        <f>B13+B14</f>
        <v/>
      </c>
      <c r="C15" s="94">
        <f>C13+C14</f>
        <v/>
      </c>
      <c r="D15" s="94">
        <f>D13+D14</f>
        <v/>
      </c>
      <c r="E15" s="94">
        <f>E13+E14</f>
        <v/>
      </c>
    </row>
    <row r="17" ht="15" customHeight="1" s="49">
      <c r="A17" s="69" t="inlineStr">
        <is>
          <t>KLUCZOWY WNIOSEK</t>
        </is>
      </c>
    </row>
    <row r="18" ht="79.5" customHeight="1" s="49">
      <c r="A18" s="95" t="inlineStr">
        <is>
          <t>9M 2025: CFI było DODATNIE (+6 700 tys. PLN) — wpływy ze zbycia aktywów (12 800) przebiły CAPEX (6 000). Inwestycje nie drenowały gotówki w 9M25. W 2024: CAPEX 12 000 tys. przy CFO 26 528 tys. — nie tłumaczy skali pogorszenia cash conversion. Ciężar finansowania (leasing + odsetki) uderza w CFF, nie w CFO. Wniosek: bieżące napięcie płynności wynika z marży + working capital, nie z nowej akwizycji czy CAPEX-u.</t>
        </is>
      </c>
    </row>
    <row r="20" ht="49.5" customHeight="1" s="49">
      <c r="A20" s="96" t="inlineStr">
        <is>
          <t>Uwagi: CFF 2022 = n/d (brak otwarcia środków pieniężnych 2021 w analizowanym zbiorze danych). CFF 2023–9M25 obliczone jako: Zmiana stanu środków pieniężnych − CFO − CFI. Zmiana stanu: 2023 = +1 860; 2024 = +465; 9M25 = −2 345 tys. PLN.</t>
        </is>
      </c>
    </row>
  </sheetData>
  <mergeCells count="6">
    <mergeCell ref="A2:F2"/>
    <mergeCell ref="A20:E20"/>
    <mergeCell ref="A1:F1"/>
    <mergeCell ref="A3:F3"/>
    <mergeCell ref="A17:E17"/>
    <mergeCell ref="A18:E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2026-04-20T10:44:30Z</dcterms:created>
  <dcterms:modified xmlns:dcterms="http://purl.org/dc/terms/" xmlns:xsi="http://www.w3.org/2001/XMLSchema-instance" xsi:type="dcterms:W3CDTF">2026-04-20T17:51:25Z</dcterms:modified>
  <cp:revision>0</cp:revision>
</cp:coreProperties>
</file>